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2"/>
  </bookViews>
  <sheets>
    <sheet name="Pomiar" sheetId="1" r:id="rId1"/>
    <sheet name="Wybrane kwarce" sheetId="2" r:id="rId2"/>
    <sheet name="Obliczenia" sheetId="3" r:id="rId3"/>
    <sheet name="Charakterystyka" sheetId="4" r:id="rId4"/>
  </sheets>
  <definedNames/>
  <calcPr fullCalcOnLoad="1"/>
</workbook>
</file>

<file path=xl/sharedStrings.xml><?xml version="1.0" encoding="utf-8"?>
<sst xmlns="http://schemas.openxmlformats.org/spreadsheetml/2006/main" count="67" uniqueCount="53">
  <si>
    <t>LM [H]</t>
  </si>
  <si>
    <t>CM [pF]</t>
  </si>
  <si>
    <t>C0 [pF]</t>
  </si>
  <si>
    <t>Q0</t>
  </si>
  <si>
    <t>C1 [pF]</t>
  </si>
  <si>
    <t>C2 [pF]</t>
  </si>
  <si>
    <t>C3 [pF]</t>
  </si>
  <si>
    <t>C12 [pF]</t>
  </si>
  <si>
    <t>C23 [pF]</t>
  </si>
  <si>
    <t>CE</t>
  </si>
  <si>
    <t>w²</t>
  </si>
  <si>
    <t>R0²</t>
  </si>
  <si>
    <t>C´</t>
  </si>
  <si>
    <t>[F]</t>
  </si>
  <si>
    <t>[pF]</t>
  </si>
  <si>
    <t>CT</t>
  </si>
  <si>
    <t>Delta-F [Hz]</t>
  </si>
  <si>
    <t>dB</t>
  </si>
  <si>
    <t>Hz</t>
  </si>
  <si>
    <t>3 dB</t>
  </si>
  <si>
    <t>6 dB</t>
  </si>
  <si>
    <t>400 Hz</t>
  </si>
  <si>
    <t>500 Hz</t>
  </si>
  <si>
    <t>Nr. kwarcu</t>
  </si>
  <si>
    <t>Częstotliwość 
nominalna</t>
  </si>
  <si>
    <t>Częstotliwość rezonansu bez kondensatora (S1 zwarty)</t>
  </si>
  <si>
    <t>delta-F
w Hz</t>
  </si>
  <si>
    <t>Częstotliwość rezonansu z kondensatorem szeregowym</t>
  </si>
  <si>
    <t>Kryteria wyboru kwarców:</t>
  </si>
  <si>
    <t>t.zn. rozrzut wynosi 20Hz do 40 Hz! Wyboru kwarców należy dokonać samemu.</t>
  </si>
  <si>
    <t>Projektowanie filtru drabinkowego (4-biegunowego)</t>
  </si>
  <si>
    <t>1. krok: Wybór użytych kwarców</t>
  </si>
  <si>
    <t>Nr kwarcu</t>
  </si>
  <si>
    <t>F nominalna</t>
  </si>
  <si>
    <t>F rezonansu z kondensatorem szeregowym 33 pF</t>
  </si>
  <si>
    <t>F rezonansu bez kondensatora (S1 zwarty)</t>
  </si>
  <si>
    <t>2. krok: Obliczenie elementów filtru</t>
  </si>
  <si>
    <t>Szerokość pasma [Hz]:</t>
  </si>
  <si>
    <t>Wpisać</t>
  </si>
  <si>
    <t>R(we)</t>
  </si>
  <si>
    <t>R(wy)</t>
  </si>
  <si>
    <t>3. krok: Impedancja we./wy.</t>
  </si>
  <si>
    <t>C (we) [pF]</t>
  </si>
  <si>
    <t>C (wy) [pF]</t>
  </si>
  <si>
    <t>Pola danych wejściowych</t>
  </si>
  <si>
    <r>
      <t>Impedancja we./wy [</t>
    </r>
    <r>
      <rPr>
        <b/>
        <sz val="10"/>
        <rFont val="Arial"/>
        <family val="0"/>
      </rPr>
      <t>Ω</t>
    </r>
    <r>
      <rPr>
        <b/>
        <sz val="10"/>
        <rFont val="Arial"/>
        <family val="2"/>
      </rPr>
      <t>]:</t>
    </r>
  </si>
  <si>
    <t>Komórki pomocnicze (wyniki pośrednie obliczeń):</t>
  </si>
  <si>
    <t>C M</t>
  </si>
  <si>
    <t>C H</t>
  </si>
  <si>
    <t>F środkowa:</t>
  </si>
  <si>
    <t>Tłumienie filtru:</t>
  </si>
  <si>
    <t>Szer. pasma:</t>
  </si>
  <si>
    <t>Dla filtru o B = 400 Hz rozrzut częstotliwości powinien leżeć w granicach 5%-10% nominalnej szer. pasma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</si>
</sst>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00"/>
    <numFmt numFmtId="181" formatCode="#,##0.00000"/>
    <numFmt numFmtId="182" formatCode="0.000%"/>
    <numFmt numFmtId="183" formatCode="0.00000"/>
    <numFmt numFmtId="184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75"/>
      <name val="Arial"/>
      <family val="2"/>
    </font>
    <font>
      <sz val="15.5"/>
      <name val="Arial"/>
      <family val="0"/>
    </font>
    <font>
      <b/>
      <sz val="18.75"/>
      <name val="Arial"/>
      <family val="0"/>
    </font>
    <font>
      <b/>
      <sz val="15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18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" fillId="3" borderId="0" xfId="0" applyFont="1" applyFill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4-biegunowy filtr drabinkowy F śr. 5,068 MHz</a:t>
            </a:r>
          </a:p>
        </c:rich>
      </c:tx>
      <c:layout>
        <c:manualLayout>
          <c:xMode val="factor"/>
          <c:yMode val="factor"/>
          <c:x val="0.106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4175"/>
          <c:w val="0.92025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Charakterystyka!$B$6</c:f>
              <c:strCache>
                <c:ptCount val="1"/>
                <c:pt idx="0">
                  <c:v>dB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Charakterystyka!$A$7:$A$143</c:f>
              <c:numCache/>
            </c:numRef>
          </c:cat>
          <c:val>
            <c:numRef>
              <c:f>Charakterystyka!$B$7:$B$143</c:f>
              <c:numCache/>
            </c:numRef>
          </c:val>
          <c:smooth val="0"/>
        </c:ser>
        <c:marker val="1"/>
        <c:axId val="42826517"/>
        <c:axId val="49894334"/>
      </c:lineChart>
      <c:catAx>
        <c:axId val="42826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F względna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49894334"/>
        <c:crossesAt val="-60"/>
        <c:auto val="1"/>
        <c:lblOffset val="100"/>
        <c:tickLblSkip val="5"/>
        <c:noMultiLvlLbl val="0"/>
      </c:catAx>
      <c:valAx>
        <c:axId val="4989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42826517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</xdr:row>
      <xdr:rowOff>85725</xdr:rowOff>
    </xdr:from>
    <xdr:to>
      <xdr:col>11</xdr:col>
      <xdr:colOff>704850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590675" y="990600"/>
        <a:ext cx="72580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C14" sqref="C14"/>
    </sheetView>
  </sheetViews>
  <sheetFormatPr defaultColWidth="11.421875" defaultRowHeight="12.75"/>
  <cols>
    <col min="1" max="1" width="13.57421875" style="0" customWidth="1"/>
    <col min="2" max="2" width="13.140625" style="0" customWidth="1"/>
    <col min="3" max="3" width="19.00390625" style="0" customWidth="1"/>
    <col min="4" max="4" width="19.28125" style="0" customWidth="1"/>
    <col min="5" max="5" width="7.140625" style="0" customWidth="1"/>
    <col min="6" max="6" width="10.28125" style="0" customWidth="1"/>
    <col min="7" max="7" width="9.140625" style="0" customWidth="1"/>
    <col min="8" max="8" width="9.421875" style="0" customWidth="1"/>
    <col min="9" max="9" width="8.7109375" style="0" customWidth="1"/>
    <col min="11" max="11" width="12.421875" style="0" bestFit="1" customWidth="1"/>
  </cols>
  <sheetData>
    <row r="1" spans="1:9" ht="51">
      <c r="A1" s="5" t="s">
        <v>23</v>
      </c>
      <c r="B1" s="7" t="s">
        <v>24</v>
      </c>
      <c r="C1" s="10" t="s">
        <v>27</v>
      </c>
      <c r="D1" s="10" t="s">
        <v>25</v>
      </c>
      <c r="E1" s="8" t="s">
        <v>26</v>
      </c>
      <c r="F1" s="9" t="s">
        <v>1</v>
      </c>
      <c r="G1" s="9" t="s">
        <v>0</v>
      </c>
      <c r="H1" s="9" t="s">
        <v>2</v>
      </c>
      <c r="I1" s="9" t="s">
        <v>3</v>
      </c>
    </row>
    <row r="2" spans="1:11" ht="12.75">
      <c r="A2" s="13">
        <v>1</v>
      </c>
      <c r="B2" s="12">
        <v>5068000</v>
      </c>
      <c r="C2" s="12">
        <v>5068795</v>
      </c>
      <c r="D2" s="12">
        <v>5067822</v>
      </c>
      <c r="E2" s="1">
        <f aca="true" t="shared" si="0" ref="E2:E11">C2-D2</f>
        <v>973</v>
      </c>
      <c r="F2" s="4">
        <f>2*33*E2/B2</f>
        <v>0.012671270718232043</v>
      </c>
      <c r="G2" s="4">
        <f>1000000000000/(6.28*B2*6.28*B2*F2)</f>
        <v>0.07790894627220267</v>
      </c>
      <c r="H2" s="3">
        <f>220*F2</f>
        <v>2.7876795580110496</v>
      </c>
      <c r="I2" s="2">
        <v>200000</v>
      </c>
      <c r="J2" s="1"/>
      <c r="K2" s="1"/>
    </row>
    <row r="3" spans="1:11" ht="12.75">
      <c r="A3" s="13">
        <v>2</v>
      </c>
      <c r="B3" s="12">
        <v>5068000</v>
      </c>
      <c r="C3" s="12">
        <v>5068805</v>
      </c>
      <c r="D3" s="12">
        <v>5067794</v>
      </c>
      <c r="E3" s="1">
        <f t="shared" si="0"/>
        <v>1011</v>
      </c>
      <c r="F3" s="4">
        <f aca="true" t="shared" si="1" ref="F3:F11">2*33*E3/B3</f>
        <v>0.01316614048934491</v>
      </c>
      <c r="G3" s="4">
        <f aca="true" t="shared" si="2" ref="G3:G11">1000000000000/(6.28*B3*6.28*B3*F3)</f>
        <v>0.07498061792567082</v>
      </c>
      <c r="H3" s="3">
        <f aca="true" t="shared" si="3" ref="H3:H11">220*F3</f>
        <v>2.89655090765588</v>
      </c>
      <c r="I3" s="2">
        <v>200000</v>
      </c>
      <c r="J3" s="1"/>
      <c r="K3" s="1"/>
    </row>
    <row r="4" spans="1:11" ht="12.75">
      <c r="A4" s="13">
        <v>3</v>
      </c>
      <c r="B4" s="12">
        <v>5068000</v>
      </c>
      <c r="C4" s="12">
        <v>5068826</v>
      </c>
      <c r="D4" s="12">
        <v>5067792</v>
      </c>
      <c r="E4" s="1">
        <f t="shared" si="0"/>
        <v>1034</v>
      </c>
      <c r="F4" s="4">
        <f t="shared" si="1"/>
        <v>0.013465666929755328</v>
      </c>
      <c r="G4" s="4">
        <f t="shared" si="2"/>
        <v>0.0733127705250031</v>
      </c>
      <c r="H4" s="3">
        <f t="shared" si="3"/>
        <v>2.9624467245461723</v>
      </c>
      <c r="I4" s="2">
        <v>200000</v>
      </c>
      <c r="J4" s="1"/>
      <c r="K4" s="1"/>
    </row>
    <row r="5" spans="1:11" ht="12.75">
      <c r="A5" s="13">
        <v>4</v>
      </c>
      <c r="B5" s="12">
        <v>5068000</v>
      </c>
      <c r="C5" s="12">
        <v>5068835</v>
      </c>
      <c r="D5" s="12">
        <v>5067677</v>
      </c>
      <c r="E5" s="1">
        <f t="shared" si="0"/>
        <v>1158</v>
      </c>
      <c r="F5" s="4">
        <f t="shared" si="1"/>
        <v>0.015080505130228888</v>
      </c>
      <c r="G5" s="4">
        <f t="shared" si="2"/>
        <v>0.06546235295583179</v>
      </c>
      <c r="H5" s="3">
        <f t="shared" si="3"/>
        <v>3.3177111286503553</v>
      </c>
      <c r="I5" s="2">
        <v>200000</v>
      </c>
      <c r="J5" s="1"/>
      <c r="K5" s="1"/>
    </row>
    <row r="6" spans="1:11" ht="12.75">
      <c r="A6" s="13">
        <v>5</v>
      </c>
      <c r="B6" s="12">
        <v>5068000</v>
      </c>
      <c r="C6" s="12">
        <v>5068778</v>
      </c>
      <c r="D6" s="12">
        <v>5067758</v>
      </c>
      <c r="E6" s="1">
        <f t="shared" si="0"/>
        <v>1020</v>
      </c>
      <c r="F6" s="4">
        <f t="shared" si="1"/>
        <v>0.013283346487766377</v>
      </c>
      <c r="G6" s="4">
        <f t="shared" si="2"/>
        <v>0.07431902423809138</v>
      </c>
      <c r="H6" s="3">
        <f t="shared" si="3"/>
        <v>2.922336227308603</v>
      </c>
      <c r="I6" s="2">
        <v>200000</v>
      </c>
      <c r="J6" s="1"/>
      <c r="K6" s="1"/>
    </row>
    <row r="7" spans="1:11" ht="12.75">
      <c r="A7" s="13">
        <v>6</v>
      </c>
      <c r="B7" s="12">
        <v>5068000</v>
      </c>
      <c r="C7" s="12">
        <v>5068816</v>
      </c>
      <c r="D7" s="12">
        <v>5067840</v>
      </c>
      <c r="E7" s="1">
        <f t="shared" si="0"/>
        <v>976</v>
      </c>
      <c r="F7" s="4">
        <f t="shared" si="1"/>
        <v>0.012710339384372533</v>
      </c>
      <c r="G7" s="4">
        <f t="shared" si="2"/>
        <v>0.0776694720521037</v>
      </c>
      <c r="H7" s="3">
        <f t="shared" si="3"/>
        <v>2.7962746645619574</v>
      </c>
      <c r="I7" s="2">
        <v>200000</v>
      </c>
      <c r="J7" s="1"/>
      <c r="K7" s="1"/>
    </row>
    <row r="8" spans="1:11" ht="12.75">
      <c r="A8" s="13">
        <v>7</v>
      </c>
      <c r="B8" s="12">
        <v>5068000</v>
      </c>
      <c r="C8" s="12">
        <v>5068786</v>
      </c>
      <c r="D8" s="12">
        <v>5067890</v>
      </c>
      <c r="E8" s="1">
        <f t="shared" si="0"/>
        <v>896</v>
      </c>
      <c r="F8" s="4">
        <f t="shared" si="1"/>
        <v>0.011668508287292817</v>
      </c>
      <c r="G8" s="4">
        <f t="shared" si="2"/>
        <v>0.0846042463424701</v>
      </c>
      <c r="H8" s="3">
        <f t="shared" si="3"/>
        <v>2.5670718232044196</v>
      </c>
      <c r="I8" s="2">
        <v>200000</v>
      </c>
      <c r="J8" s="1"/>
      <c r="K8" s="1"/>
    </row>
    <row r="9" spans="1:11" ht="12.75">
      <c r="A9" s="13">
        <v>8</v>
      </c>
      <c r="B9" s="12">
        <v>5068000</v>
      </c>
      <c r="C9" s="12">
        <v>5068840</v>
      </c>
      <c r="D9" s="12">
        <v>5067810</v>
      </c>
      <c r="E9" s="1">
        <f t="shared" si="0"/>
        <v>1030</v>
      </c>
      <c r="F9" s="4">
        <f t="shared" si="1"/>
        <v>0.013413575374901341</v>
      </c>
      <c r="G9" s="4">
        <f t="shared" si="2"/>
        <v>0.07359748031344972</v>
      </c>
      <c r="H9" s="3">
        <f t="shared" si="3"/>
        <v>2.9509865824782953</v>
      </c>
      <c r="I9" s="2">
        <v>200000</v>
      </c>
      <c r="J9" s="1"/>
      <c r="K9" s="1"/>
    </row>
    <row r="10" spans="1:11" ht="12.75">
      <c r="A10" s="13">
        <v>9</v>
      </c>
      <c r="B10" s="12">
        <v>5068000</v>
      </c>
      <c r="C10" s="12">
        <v>5068848</v>
      </c>
      <c r="D10" s="12">
        <v>5067862</v>
      </c>
      <c r="E10" s="1">
        <f t="shared" si="0"/>
        <v>986</v>
      </c>
      <c r="F10" s="4">
        <f t="shared" si="1"/>
        <v>0.012840568271507497</v>
      </c>
      <c r="G10" s="4">
        <f t="shared" si="2"/>
        <v>0.07688174921181867</v>
      </c>
      <c r="H10" s="3">
        <f t="shared" si="3"/>
        <v>2.8249250197316496</v>
      </c>
      <c r="I10" s="2">
        <v>200000</v>
      </c>
      <c r="J10" s="1"/>
      <c r="K10" s="1"/>
    </row>
    <row r="11" spans="1:11" ht="12.75">
      <c r="A11" s="13">
        <v>10</v>
      </c>
      <c r="B11" s="12">
        <v>5068000</v>
      </c>
      <c r="C11" s="12">
        <v>5068800</v>
      </c>
      <c r="D11" s="12">
        <v>5067843</v>
      </c>
      <c r="E11" s="1">
        <f t="shared" si="0"/>
        <v>957</v>
      </c>
      <c r="F11" s="4">
        <f t="shared" si="1"/>
        <v>0.012462904498816102</v>
      </c>
      <c r="G11" s="4">
        <f t="shared" si="2"/>
        <v>0.07921149918793438</v>
      </c>
      <c r="H11" s="3">
        <f t="shared" si="3"/>
        <v>2.7418389897395423</v>
      </c>
      <c r="I11" s="2">
        <v>200000</v>
      </c>
      <c r="J11" s="1"/>
      <c r="K11" s="1"/>
    </row>
    <row r="14" spans="1:2" ht="12.75">
      <c r="A14" s="34" t="s">
        <v>44</v>
      </c>
      <c r="B14" s="35"/>
    </row>
  </sheetData>
  <mergeCells count="1">
    <mergeCell ref="A14:B1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5" sqref="B5"/>
    </sheetView>
  </sheetViews>
  <sheetFormatPr defaultColWidth="11.421875" defaultRowHeight="12.75"/>
  <cols>
    <col min="1" max="1" width="14.421875" style="0" customWidth="1"/>
    <col min="2" max="2" width="13.140625" style="0" customWidth="1"/>
    <col min="3" max="3" width="17.7109375" style="0" customWidth="1"/>
  </cols>
  <sheetData>
    <row r="1" spans="1:3" ht="51" customHeight="1">
      <c r="A1" s="5" t="str">
        <f>Pomiar!A1:C1</f>
        <v>Nr. kwarcu</v>
      </c>
      <c r="B1" s="6" t="str">
        <f>Pomiar!B1:D1</f>
        <v>Częstotliwość 
nominalna</v>
      </c>
      <c r="C1" s="7" t="str">
        <f>Pomiar!C1:E1</f>
        <v>Częstotliwość rezonansu z kondensatorem szeregowym</v>
      </c>
    </row>
    <row r="2" spans="1:3" ht="12.75">
      <c r="A2" s="32">
        <f>Pomiar!A2:C2</f>
        <v>1</v>
      </c>
      <c r="B2" s="33">
        <f>Pomiar!B2:D2</f>
        <v>5068000</v>
      </c>
      <c r="C2" s="33">
        <f>Pomiar!C2:E2</f>
        <v>5068795</v>
      </c>
    </row>
    <row r="3" spans="1:3" ht="12.75">
      <c r="A3" s="32">
        <f>Pomiar!A3:C3</f>
        <v>2</v>
      </c>
      <c r="B3" s="33">
        <f>Pomiar!B3:D3</f>
        <v>5068000</v>
      </c>
      <c r="C3" s="33">
        <f>Pomiar!C3:E3</f>
        <v>5068805</v>
      </c>
    </row>
    <row r="4" spans="1:3" ht="12.75">
      <c r="A4" s="14">
        <f>Pomiar!A4:C4</f>
        <v>3</v>
      </c>
      <c r="B4" s="2">
        <f>Pomiar!B4:D4</f>
        <v>5068000</v>
      </c>
      <c r="C4" s="11">
        <f>Pomiar!C4:E4</f>
        <v>5068826</v>
      </c>
    </row>
    <row r="5" spans="1:3" ht="12.75">
      <c r="A5" s="14">
        <f>Pomiar!A5:C5</f>
        <v>4</v>
      </c>
      <c r="B5" s="2">
        <f>Pomiar!B5:D5</f>
        <v>5068000</v>
      </c>
      <c r="C5" s="11">
        <f>Pomiar!C5:E5</f>
        <v>5068835</v>
      </c>
    </row>
    <row r="6" spans="1:3" ht="12.75">
      <c r="A6" s="6">
        <f>Pomiar!A6:C6</f>
        <v>5</v>
      </c>
      <c r="B6" s="2">
        <f>Pomiar!B6:D6</f>
        <v>5068000</v>
      </c>
      <c r="C6" s="2">
        <f>Pomiar!C6:E6</f>
        <v>5068778</v>
      </c>
    </row>
    <row r="7" spans="1:3" ht="12.75">
      <c r="A7" s="32">
        <f>Pomiar!A7:C7</f>
        <v>6</v>
      </c>
      <c r="B7" s="33">
        <f>Pomiar!B7:D7</f>
        <v>5068000</v>
      </c>
      <c r="C7" s="33">
        <f>Pomiar!C7:E7</f>
        <v>5068816</v>
      </c>
    </row>
    <row r="8" spans="1:3" ht="12.75">
      <c r="A8" s="6">
        <f>Pomiar!A8:C8</f>
        <v>7</v>
      </c>
      <c r="B8" s="2">
        <f>Pomiar!B8:D8</f>
        <v>5068000</v>
      </c>
      <c r="C8" s="2">
        <f>Pomiar!C8:E8</f>
        <v>5068786</v>
      </c>
    </row>
    <row r="9" spans="1:3" ht="12.75">
      <c r="A9" s="14">
        <f>Pomiar!A9:C9</f>
        <v>8</v>
      </c>
      <c r="B9" s="2">
        <f>Pomiar!B9:D9</f>
        <v>5068000</v>
      </c>
      <c r="C9" s="11">
        <f>Pomiar!C9:E9</f>
        <v>5068840</v>
      </c>
    </row>
    <row r="10" spans="1:3" ht="12.75">
      <c r="A10" s="14">
        <f>Pomiar!A10:C10</f>
        <v>9</v>
      </c>
      <c r="B10" s="2">
        <f>Pomiar!B10:D10</f>
        <v>5068000</v>
      </c>
      <c r="C10" s="11">
        <f>Pomiar!C10:E10</f>
        <v>5068848</v>
      </c>
    </row>
    <row r="11" spans="1:3" ht="12.75">
      <c r="A11" s="32">
        <f>Pomiar!A11:C11</f>
        <v>10</v>
      </c>
      <c r="B11" s="33">
        <f>Pomiar!B11:D11</f>
        <v>5068000</v>
      </c>
      <c r="C11" s="33">
        <f>Pomiar!C11:E11</f>
        <v>5068800</v>
      </c>
    </row>
    <row r="14" ht="12.75">
      <c r="A14" s="6" t="s">
        <v>28</v>
      </c>
    </row>
    <row r="15" ht="12.75">
      <c r="A15" t="s">
        <v>52</v>
      </c>
    </row>
    <row r="16" ht="12.75">
      <c r="A16" t="s">
        <v>29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2">
      <selection activeCell="G10" sqref="G10"/>
    </sheetView>
  </sheetViews>
  <sheetFormatPr defaultColWidth="11.421875" defaultRowHeight="12.75"/>
  <cols>
    <col min="1" max="1" width="13.57421875" style="0" customWidth="1"/>
    <col min="2" max="2" width="14.421875" style="0" customWidth="1"/>
    <col min="3" max="3" width="19.7109375" style="0" customWidth="1"/>
    <col min="4" max="4" width="21.7109375" style="0" customWidth="1"/>
    <col min="5" max="5" width="8.7109375" style="0" customWidth="1"/>
  </cols>
  <sheetData>
    <row r="1" ht="20.25">
      <c r="A1" s="19" t="s">
        <v>30</v>
      </c>
    </row>
    <row r="3" spans="1:3" ht="12.75">
      <c r="A3" s="22" t="s">
        <v>31</v>
      </c>
      <c r="B3" s="23"/>
      <c r="C3" s="23"/>
    </row>
    <row r="5" spans="1:9" ht="40.5" customHeight="1">
      <c r="A5" s="5" t="s">
        <v>32</v>
      </c>
      <c r="B5" s="6" t="s">
        <v>33</v>
      </c>
      <c r="C5" s="10" t="s">
        <v>34</v>
      </c>
      <c r="D5" s="10" t="s">
        <v>35</v>
      </c>
      <c r="E5" s="8" t="s">
        <v>26</v>
      </c>
      <c r="F5" s="9" t="s">
        <v>1</v>
      </c>
      <c r="G5" s="9" t="s">
        <v>0</v>
      </c>
      <c r="H5" s="9" t="s">
        <v>2</v>
      </c>
      <c r="I5" s="9" t="s">
        <v>3</v>
      </c>
    </row>
    <row r="6" spans="1:9" ht="12.75">
      <c r="A6" s="14">
        <v>3</v>
      </c>
      <c r="B6" s="2">
        <v>5068000</v>
      </c>
      <c r="C6" s="2">
        <v>5068826</v>
      </c>
      <c r="D6" s="2">
        <v>5067792</v>
      </c>
      <c r="E6" s="1">
        <f>C6-D6</f>
        <v>1034</v>
      </c>
      <c r="F6" s="4">
        <f>2*33*E6/B6</f>
        <v>0.013465666929755328</v>
      </c>
      <c r="G6" s="4">
        <f>1000000000000/(6.28*B6*6.28*B6*F6)</f>
        <v>0.0733127705250031</v>
      </c>
      <c r="H6" s="3">
        <f>220*F6</f>
        <v>2.9624467245461723</v>
      </c>
      <c r="I6" s="2">
        <v>200000</v>
      </c>
    </row>
    <row r="7" spans="1:9" ht="12.75">
      <c r="A7" s="14">
        <v>4</v>
      </c>
      <c r="B7" s="2">
        <v>5068000</v>
      </c>
      <c r="C7" s="2">
        <v>5068835</v>
      </c>
      <c r="D7" s="2">
        <v>5067677</v>
      </c>
      <c r="E7" s="1">
        <f>C7-D7</f>
        <v>1158</v>
      </c>
      <c r="F7" s="4">
        <f>2*33*E7/B7</f>
        <v>0.015080505130228888</v>
      </c>
      <c r="G7" s="4">
        <f>1000000000000/(6.28*B7*6.28*B7*F7)</f>
        <v>0.06546235295583179</v>
      </c>
      <c r="H7" s="3">
        <f>220*F7</f>
        <v>3.3177111286503553</v>
      </c>
      <c r="I7" s="2">
        <v>200000</v>
      </c>
    </row>
    <row r="8" spans="1:9" ht="12.75">
      <c r="A8" s="14">
        <v>8</v>
      </c>
      <c r="B8" s="2">
        <v>5068000</v>
      </c>
      <c r="C8" s="2">
        <v>5068840</v>
      </c>
      <c r="D8" s="2">
        <v>5067810</v>
      </c>
      <c r="E8" s="1">
        <f>C8-D8</f>
        <v>1030</v>
      </c>
      <c r="F8" s="4">
        <f>2*33*E8/B8</f>
        <v>0.013413575374901341</v>
      </c>
      <c r="G8" s="4">
        <f>1000000000000/(6.28*B8*6.28*B8*F8)</f>
        <v>0.07359748031344972</v>
      </c>
      <c r="H8" s="3">
        <f>220*F8</f>
        <v>2.9509865824782953</v>
      </c>
      <c r="I8" s="2">
        <v>200000</v>
      </c>
    </row>
    <row r="9" spans="1:9" ht="12.75">
      <c r="A9" s="14">
        <v>9</v>
      </c>
      <c r="B9" s="2">
        <v>5068000</v>
      </c>
      <c r="C9" s="2">
        <v>5068848</v>
      </c>
      <c r="D9" s="2">
        <v>5067862</v>
      </c>
      <c r="E9" s="1">
        <f>C9-D9</f>
        <v>986</v>
      </c>
      <c r="F9" s="4">
        <f>2*33*E9/B9</f>
        <v>0.012840568271507497</v>
      </c>
      <c r="G9" s="4">
        <f>1000000000000/(6.28*B9*6.28*B9*F9)</f>
        <v>0.07688174921181867</v>
      </c>
      <c r="H9" s="3">
        <f>220*F9</f>
        <v>2.8249250197316496</v>
      </c>
      <c r="I9" s="2">
        <v>200000</v>
      </c>
    </row>
    <row r="10" spans="3:7" ht="12.75">
      <c r="C10" s="18">
        <f>(C6+C7+C8+C9)/4</f>
        <v>5068837.25</v>
      </c>
      <c r="F10" s="17">
        <f>(F6+F7+F8+F9)/4</f>
        <v>0.013700078926598264</v>
      </c>
      <c r="G10" s="17">
        <f>(G6+G7+G8+G9)/4</f>
        <v>0.07231358825152581</v>
      </c>
    </row>
    <row r="12" spans="1:3" ht="12.75">
      <c r="A12" s="22" t="s">
        <v>36</v>
      </c>
      <c r="B12" s="23"/>
      <c r="C12" s="23"/>
    </row>
    <row r="14" spans="1:4" ht="12.75">
      <c r="A14" s="6" t="s">
        <v>37</v>
      </c>
      <c r="B14" s="6"/>
      <c r="C14" s="25">
        <v>400</v>
      </c>
      <c r="D14" s="24" t="s">
        <v>38</v>
      </c>
    </row>
    <row r="16" spans="1:5" ht="12.75">
      <c r="A16" s="9" t="s">
        <v>39</v>
      </c>
      <c r="B16" s="9" t="s">
        <v>4</v>
      </c>
      <c r="C16" s="9" t="s">
        <v>5</v>
      </c>
      <c r="D16" s="9" t="s">
        <v>6</v>
      </c>
      <c r="E16" s="9" t="s">
        <v>40</v>
      </c>
    </row>
    <row r="17" spans="1:5" ht="12.75">
      <c r="A17" s="16">
        <f>6.28*C14*G10/0.7654</f>
        <v>237.32915297600317</v>
      </c>
      <c r="B17" s="16">
        <f>$F$10*$C$10/$C$14/0.8409</f>
        <v>206.45579257664792</v>
      </c>
      <c r="C17" s="16">
        <f>$F$10*$C$10/$C$14/0.4512</f>
        <v>384.77100172363305</v>
      </c>
      <c r="D17" s="16">
        <f>$F$10*$C$10/$C$14/0.8409</f>
        <v>206.45579257664792</v>
      </c>
      <c r="E17" s="16">
        <f>A17</f>
        <v>237.32915297600317</v>
      </c>
    </row>
    <row r="19" spans="1:2" ht="12.75">
      <c r="A19" s="22" t="s">
        <v>41</v>
      </c>
      <c r="B19" s="23"/>
    </row>
    <row r="21" spans="1:4" ht="12.75">
      <c r="A21" s="15" t="s">
        <v>45</v>
      </c>
      <c r="B21" s="15"/>
      <c r="C21" s="25">
        <v>450</v>
      </c>
      <c r="D21" s="24" t="s">
        <v>38</v>
      </c>
    </row>
    <row r="23" spans="1:9" ht="12.75">
      <c r="A23" s="20" t="s">
        <v>39</v>
      </c>
      <c r="B23" s="20" t="s">
        <v>42</v>
      </c>
      <c r="C23" s="20" t="s">
        <v>4</v>
      </c>
      <c r="D23" s="20" t="s">
        <v>7</v>
      </c>
      <c r="E23" s="20" t="s">
        <v>5</v>
      </c>
      <c r="F23" s="20" t="s">
        <v>8</v>
      </c>
      <c r="G23" s="20" t="s">
        <v>6</v>
      </c>
      <c r="H23" s="20" t="s">
        <v>43</v>
      </c>
      <c r="I23" s="20" t="s">
        <v>40</v>
      </c>
    </row>
    <row r="24" spans="1:9" ht="12.75">
      <c r="A24" s="20">
        <f>C21</f>
        <v>450</v>
      </c>
      <c r="B24" s="21">
        <f>SQRT(($C21-$A17)/$A17/$C21/$C21/6.28/6.28/$C10/$C10)*1000000000000</f>
        <v>66.08424476946999</v>
      </c>
      <c r="C24" s="21">
        <f>B17</f>
        <v>206.45579257664792</v>
      </c>
      <c r="D24" s="21">
        <f>B32</f>
        <v>219.6567443546887</v>
      </c>
      <c r="E24" s="21">
        <f>C17</f>
        <v>384.77100172363305</v>
      </c>
      <c r="F24" s="21">
        <f>D24</f>
        <v>219.6567443546887</v>
      </c>
      <c r="G24" s="21">
        <f>C24</f>
        <v>206.45579257664792</v>
      </c>
      <c r="H24" s="21">
        <f>B24</f>
        <v>66.08424476946999</v>
      </c>
      <c r="I24" s="20">
        <f>A24</f>
        <v>450</v>
      </c>
    </row>
    <row r="26" spans="1:5" ht="12.75">
      <c r="A26" s="29" t="s">
        <v>46</v>
      </c>
      <c r="B26" s="30"/>
      <c r="C26" s="30"/>
      <c r="D26" s="30"/>
      <c r="E26" s="30"/>
    </row>
    <row r="27" spans="1:5" ht="12.75">
      <c r="A27" s="31" t="s">
        <v>9</v>
      </c>
      <c r="B27" s="31" t="s">
        <v>10</v>
      </c>
      <c r="C27" s="31" t="s">
        <v>11</v>
      </c>
      <c r="D27" s="31" t="s">
        <v>12</v>
      </c>
      <c r="E27" s="30"/>
    </row>
    <row r="28" spans="1:5" ht="12.75">
      <c r="A28" s="30">
        <f>B24/1000000000000</f>
        <v>6.608424476946999E-11</v>
      </c>
      <c r="B28" s="30">
        <f>6.28*6.28*C10*C10</f>
        <v>1013295191504282.4</v>
      </c>
      <c r="C28" s="30">
        <f>A24*A24</f>
        <v>202500</v>
      </c>
      <c r="D28" s="30">
        <f>(A28*A28*B28*C28+1)/A28/B28/C28</f>
        <v>1.398306846584666E-10</v>
      </c>
      <c r="E28" s="30" t="s">
        <v>13</v>
      </c>
    </row>
    <row r="29" spans="1:5" ht="12.75">
      <c r="A29" s="30"/>
      <c r="B29" s="30"/>
      <c r="C29" s="30"/>
      <c r="D29" s="30">
        <f>D28*1000000000000</f>
        <v>139.83068465846662</v>
      </c>
      <c r="E29" s="30" t="s">
        <v>14</v>
      </c>
    </row>
    <row r="30" spans="1:5" ht="12.75">
      <c r="A30" s="30"/>
      <c r="B30" s="30"/>
      <c r="C30" s="30"/>
      <c r="D30" s="30"/>
      <c r="E30" s="30"/>
    </row>
    <row r="31" spans="1:5" ht="12.75">
      <c r="A31" s="30"/>
      <c r="B31" s="31" t="s">
        <v>15</v>
      </c>
      <c r="C31" s="31" t="s">
        <v>47</v>
      </c>
      <c r="D31" s="31" t="s">
        <v>48</v>
      </c>
      <c r="E31" s="30"/>
    </row>
    <row r="32" spans="1:5" ht="12.75">
      <c r="A32" s="30"/>
      <c r="B32" s="30">
        <f>C32*D32/(C32-D32)</f>
        <v>219.6567443546887</v>
      </c>
      <c r="C32" s="30">
        <f>C24*E24/(C24+E24)</f>
        <v>134.3616407226246</v>
      </c>
      <c r="D32" s="30">
        <f>D29*C24/(D29+C24)</f>
        <v>83.3669713533118</v>
      </c>
      <c r="E32" s="30" t="s">
        <v>14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"/>
  <sheetViews>
    <sheetView workbookViewId="0" topLeftCell="A68">
      <selection activeCell="M10" sqref="M10"/>
    </sheetView>
  </sheetViews>
  <sheetFormatPr defaultColWidth="11.421875" defaultRowHeight="12.75"/>
  <cols>
    <col min="3" max="3" width="11.7109375" style="0" bestFit="1" customWidth="1"/>
    <col min="8" max="8" width="6.7109375" style="0" customWidth="1"/>
    <col min="10" max="10" width="12.28125" style="0" customWidth="1"/>
  </cols>
  <sheetData>
    <row r="1" ht="20.25">
      <c r="A1" s="19" t="s">
        <v>30</v>
      </c>
    </row>
    <row r="3" spans="3:12" ht="12.75">
      <c r="C3" s="5" t="s">
        <v>49</v>
      </c>
      <c r="D3" s="27">
        <v>5068040</v>
      </c>
      <c r="E3" s="6" t="s">
        <v>18</v>
      </c>
      <c r="G3" s="5" t="s">
        <v>50</v>
      </c>
      <c r="H3" s="6">
        <v>5.7</v>
      </c>
      <c r="I3" s="6" t="s">
        <v>17</v>
      </c>
      <c r="J3" s="5" t="s">
        <v>51</v>
      </c>
      <c r="K3" s="9" t="s">
        <v>19</v>
      </c>
      <c r="L3" s="9" t="s">
        <v>20</v>
      </c>
    </row>
    <row r="4" spans="11:12" ht="12.75">
      <c r="K4" s="9" t="s">
        <v>21</v>
      </c>
      <c r="L4" s="9" t="s">
        <v>22</v>
      </c>
    </row>
    <row r="6" spans="1:2" ht="12.75">
      <c r="A6" s="5" t="s">
        <v>16</v>
      </c>
      <c r="B6" s="5" t="s">
        <v>17</v>
      </c>
    </row>
    <row r="7" spans="1:2" ht="12.75">
      <c r="A7">
        <v>-1005</v>
      </c>
      <c r="B7" s="26"/>
    </row>
    <row r="8" spans="1:3" ht="12.75">
      <c r="A8">
        <v>-990</v>
      </c>
      <c r="B8" s="26">
        <v>-52.7</v>
      </c>
      <c r="C8" s="26"/>
    </row>
    <row r="9" spans="1:2" ht="12.75">
      <c r="A9">
        <v>-975</v>
      </c>
      <c r="B9" s="28"/>
    </row>
    <row r="10" spans="1:2" ht="12.75">
      <c r="A10">
        <v>-960</v>
      </c>
      <c r="B10" s="28"/>
    </row>
    <row r="11" spans="1:2" ht="12.75">
      <c r="A11">
        <v>-945</v>
      </c>
      <c r="B11" s="28"/>
    </row>
    <row r="12" spans="1:2" ht="12.75">
      <c r="A12">
        <v>-930</v>
      </c>
      <c r="B12" s="28"/>
    </row>
    <row r="13" spans="1:2" ht="12.75">
      <c r="A13">
        <v>-915</v>
      </c>
      <c r="B13" s="28"/>
    </row>
    <row r="14" spans="1:2" ht="12.75">
      <c r="A14">
        <v>-900</v>
      </c>
      <c r="B14" s="28"/>
    </row>
    <row r="15" spans="1:2" ht="12.75">
      <c r="A15">
        <v>-885</v>
      </c>
      <c r="B15" s="28"/>
    </row>
    <row r="16" spans="1:3" ht="12.75">
      <c r="A16">
        <v>-870</v>
      </c>
      <c r="B16" s="28">
        <v>-48.7</v>
      </c>
      <c r="C16" s="26"/>
    </row>
    <row r="17" spans="1:2" ht="12.75">
      <c r="A17">
        <v>-855</v>
      </c>
      <c r="B17" s="28"/>
    </row>
    <row r="18" spans="1:2" ht="12.75">
      <c r="A18">
        <v>-840</v>
      </c>
      <c r="B18" s="28"/>
    </row>
    <row r="19" spans="1:2" ht="12.75">
      <c r="A19">
        <v>-825</v>
      </c>
      <c r="B19" s="28"/>
    </row>
    <row r="20" spans="1:2" ht="12.75">
      <c r="A20">
        <v>-810</v>
      </c>
      <c r="B20" s="28"/>
    </row>
    <row r="21" spans="1:2" ht="12.75">
      <c r="A21">
        <v>-795</v>
      </c>
      <c r="B21" s="28"/>
    </row>
    <row r="22" spans="1:2" ht="12.75">
      <c r="A22">
        <v>-780</v>
      </c>
      <c r="B22" s="28"/>
    </row>
    <row r="23" spans="1:2" ht="12.75">
      <c r="A23">
        <v>-765</v>
      </c>
      <c r="B23" s="28"/>
    </row>
    <row r="24" spans="1:3" ht="12.75">
      <c r="A24">
        <v>-750</v>
      </c>
      <c r="B24" s="26">
        <v>-44.7</v>
      </c>
      <c r="C24" s="26"/>
    </row>
    <row r="25" spans="1:2" ht="12.75">
      <c r="A25">
        <v>-735</v>
      </c>
      <c r="B25" s="28"/>
    </row>
    <row r="26" spans="1:2" ht="12.75">
      <c r="A26">
        <v>-720</v>
      </c>
      <c r="B26" s="26"/>
    </row>
    <row r="27" spans="1:2" ht="12.75">
      <c r="A27">
        <v>-705</v>
      </c>
      <c r="B27" s="26"/>
    </row>
    <row r="28" spans="1:2" ht="12.75">
      <c r="A28">
        <v>-690</v>
      </c>
      <c r="B28" s="26"/>
    </row>
    <row r="29" spans="1:2" ht="12.75">
      <c r="A29">
        <v>-675</v>
      </c>
      <c r="B29" s="26"/>
    </row>
    <row r="30" spans="1:2" ht="12.75">
      <c r="A30">
        <v>-660</v>
      </c>
      <c r="B30" s="26"/>
    </row>
    <row r="31" spans="1:2" ht="12.75">
      <c r="A31">
        <v>-645</v>
      </c>
      <c r="B31" s="26"/>
    </row>
    <row r="32" spans="1:3" ht="12.75">
      <c r="A32">
        <v>-630</v>
      </c>
      <c r="B32" s="28">
        <v>-39</v>
      </c>
      <c r="C32" s="26"/>
    </row>
    <row r="33" spans="1:2" ht="12.75">
      <c r="A33">
        <v>-615</v>
      </c>
      <c r="B33" s="26"/>
    </row>
    <row r="34" spans="1:2" ht="12.75">
      <c r="A34">
        <v>-600</v>
      </c>
      <c r="B34" s="26"/>
    </row>
    <row r="35" spans="1:2" ht="12.75">
      <c r="A35">
        <v>-585</v>
      </c>
      <c r="B35" s="26"/>
    </row>
    <row r="36" spans="1:2" ht="12.75">
      <c r="A36">
        <v>-570</v>
      </c>
      <c r="B36" s="26"/>
    </row>
    <row r="37" spans="1:2" ht="12.75">
      <c r="A37">
        <v>-555</v>
      </c>
      <c r="B37" s="26"/>
    </row>
    <row r="38" spans="1:2" ht="12.75">
      <c r="A38">
        <v>-540</v>
      </c>
      <c r="B38" s="26"/>
    </row>
    <row r="39" spans="1:2" ht="12.75">
      <c r="A39">
        <v>-525</v>
      </c>
      <c r="B39" s="26"/>
    </row>
    <row r="40" spans="1:2" ht="12.75">
      <c r="A40">
        <v>-510</v>
      </c>
      <c r="B40" s="26"/>
    </row>
    <row r="41" spans="1:3" ht="12.75">
      <c r="A41">
        <v>-495</v>
      </c>
      <c r="B41" s="26">
        <v>-33.2</v>
      </c>
      <c r="C41" s="26"/>
    </row>
    <row r="42" spans="1:2" ht="12.75">
      <c r="A42">
        <v>-480</v>
      </c>
      <c r="B42" s="26"/>
    </row>
    <row r="43" spans="1:2" ht="12.75">
      <c r="A43">
        <v>-465</v>
      </c>
      <c r="B43" s="26"/>
    </row>
    <row r="44" spans="1:2" ht="12.75">
      <c r="A44">
        <v>-450</v>
      </c>
      <c r="B44" s="26"/>
    </row>
    <row r="45" spans="1:2" ht="12.75">
      <c r="A45">
        <v>-435</v>
      </c>
      <c r="B45" s="26"/>
    </row>
    <row r="46" spans="1:2" ht="12.75">
      <c r="A46">
        <v>-420</v>
      </c>
      <c r="B46" s="26"/>
    </row>
    <row r="47" spans="1:3" ht="12.75">
      <c r="A47">
        <v>-405</v>
      </c>
      <c r="B47" s="28">
        <v>-28.5</v>
      </c>
      <c r="C47" s="26"/>
    </row>
    <row r="48" spans="1:2" ht="12.75">
      <c r="A48">
        <v>-390</v>
      </c>
      <c r="B48" s="26"/>
    </row>
    <row r="49" spans="1:2" ht="12.75">
      <c r="A49">
        <v>-375</v>
      </c>
      <c r="B49" s="26"/>
    </row>
    <row r="50" spans="1:2" ht="12.75">
      <c r="A50">
        <v>-360</v>
      </c>
      <c r="B50" s="26"/>
    </row>
    <row r="51" spans="1:2" ht="12.75">
      <c r="A51">
        <v>-345</v>
      </c>
      <c r="B51" s="26"/>
    </row>
    <row r="52" spans="1:3" ht="12.75">
      <c r="A52">
        <v>-330</v>
      </c>
      <c r="B52" s="26">
        <v>-23.7</v>
      </c>
      <c r="C52" s="26"/>
    </row>
    <row r="53" spans="1:3" ht="12.75">
      <c r="A53">
        <v>-315</v>
      </c>
      <c r="B53" s="26">
        <v>-22.4</v>
      </c>
      <c r="C53" s="26"/>
    </row>
    <row r="54" spans="1:3" ht="12.75">
      <c r="A54">
        <v>-300</v>
      </c>
      <c r="B54" s="26">
        <v>-21.3</v>
      </c>
      <c r="C54" s="26"/>
    </row>
    <row r="55" spans="1:3" ht="12.75">
      <c r="A55">
        <v>-285</v>
      </c>
      <c r="B55" s="26">
        <v>-20.3</v>
      </c>
      <c r="C55" s="26"/>
    </row>
    <row r="56" spans="1:3" ht="12.75">
      <c r="A56">
        <v>-270</v>
      </c>
      <c r="B56" s="26">
        <v>-19.2</v>
      </c>
      <c r="C56" s="26"/>
    </row>
    <row r="57" spans="1:3" ht="12.75">
      <c r="A57">
        <v>-255</v>
      </c>
      <c r="B57" s="26">
        <v>-18.1</v>
      </c>
      <c r="C57" s="26"/>
    </row>
    <row r="58" spans="1:3" ht="12.75">
      <c r="A58">
        <v>-240</v>
      </c>
      <c r="B58" s="26">
        <v>-16.9</v>
      </c>
      <c r="C58" s="26"/>
    </row>
    <row r="59" spans="1:3" ht="12.75">
      <c r="A59">
        <v>-225</v>
      </c>
      <c r="B59" s="26">
        <v>-15.8</v>
      </c>
      <c r="C59" s="26"/>
    </row>
    <row r="60" spans="1:3" ht="12.75">
      <c r="A60">
        <v>-210</v>
      </c>
      <c r="B60" s="26">
        <v>-14.6</v>
      </c>
      <c r="C60" s="26"/>
    </row>
    <row r="61" spans="1:3" ht="12.75">
      <c r="A61">
        <v>-195</v>
      </c>
      <c r="B61" s="26">
        <v>-13.5</v>
      </c>
      <c r="C61" s="26"/>
    </row>
    <row r="62" spans="1:3" ht="12.75">
      <c r="A62">
        <v>-180</v>
      </c>
      <c r="B62" s="26">
        <v>-12.3</v>
      </c>
      <c r="C62" s="26"/>
    </row>
    <row r="63" spans="1:3" ht="12.75">
      <c r="A63">
        <v>-165</v>
      </c>
      <c r="B63" s="26">
        <v>-11.2</v>
      </c>
      <c r="C63" s="26"/>
    </row>
    <row r="64" spans="1:3" ht="12.75">
      <c r="A64">
        <v>-150</v>
      </c>
      <c r="B64" s="26">
        <v>-10.1</v>
      </c>
      <c r="C64" s="26"/>
    </row>
    <row r="65" spans="1:3" ht="12.75">
      <c r="A65">
        <v>-135</v>
      </c>
      <c r="B65" s="26">
        <v>-9.2</v>
      </c>
      <c r="C65" s="26"/>
    </row>
    <row r="66" spans="1:3" ht="12.75">
      <c r="A66">
        <v>-120</v>
      </c>
      <c r="B66" s="26">
        <v>-8.4</v>
      </c>
      <c r="C66" s="26"/>
    </row>
    <row r="67" spans="1:3" ht="12.75">
      <c r="A67">
        <v>-105</v>
      </c>
      <c r="B67" s="26">
        <v>-7.7</v>
      </c>
      <c r="C67" s="26"/>
    </row>
    <row r="68" spans="1:3" ht="12.75">
      <c r="A68">
        <v>-90</v>
      </c>
      <c r="B68" s="26">
        <v>-7.1</v>
      </c>
      <c r="C68" s="26"/>
    </row>
    <row r="69" spans="1:3" ht="12.75">
      <c r="A69">
        <v>-75</v>
      </c>
      <c r="B69" s="26">
        <v>-6.6</v>
      </c>
      <c r="C69" s="26"/>
    </row>
    <row r="70" spans="1:3" ht="12.75">
      <c r="A70">
        <v>-60</v>
      </c>
      <c r="B70" s="26">
        <v>-6.2</v>
      </c>
      <c r="C70" s="26"/>
    </row>
    <row r="71" spans="1:3" ht="12.75">
      <c r="A71">
        <v>-45</v>
      </c>
      <c r="B71" s="26">
        <v>-6</v>
      </c>
      <c r="C71" s="26"/>
    </row>
    <row r="72" spans="1:3" ht="12.75">
      <c r="A72">
        <v>-30</v>
      </c>
      <c r="B72" s="26">
        <v>-5.9</v>
      </c>
      <c r="C72" s="26"/>
    </row>
    <row r="73" spans="1:3" ht="12.75">
      <c r="A73">
        <v>-15</v>
      </c>
      <c r="B73" s="26">
        <v>-5.7</v>
      </c>
      <c r="C73" s="26"/>
    </row>
    <row r="74" spans="1:3" ht="12.75">
      <c r="A74">
        <v>0</v>
      </c>
      <c r="B74" s="26">
        <v>-5.7</v>
      </c>
      <c r="C74" s="26"/>
    </row>
    <row r="75" spans="1:3" ht="12.75">
      <c r="A75">
        <v>0</v>
      </c>
      <c r="B75" s="26">
        <v>-5.7</v>
      </c>
      <c r="C75" s="26"/>
    </row>
    <row r="76" spans="1:3" ht="12.75">
      <c r="A76">
        <v>15</v>
      </c>
      <c r="B76" s="26">
        <v>-5.7</v>
      </c>
      <c r="C76" s="26"/>
    </row>
    <row r="77" spans="1:3" ht="12.75">
      <c r="A77">
        <v>30</v>
      </c>
      <c r="B77" s="26">
        <v>-5.7</v>
      </c>
      <c r="C77" s="26"/>
    </row>
    <row r="78" spans="1:3" ht="12.75">
      <c r="A78">
        <v>45</v>
      </c>
      <c r="B78" s="26">
        <v>-5.7</v>
      </c>
      <c r="C78" s="26"/>
    </row>
    <row r="79" spans="1:3" ht="12.75">
      <c r="A79">
        <v>60</v>
      </c>
      <c r="B79" s="26">
        <v>-5.7</v>
      </c>
      <c r="C79" s="26"/>
    </row>
    <row r="80" spans="1:3" ht="12.75">
      <c r="A80">
        <v>75</v>
      </c>
      <c r="B80" s="26">
        <v>-5.7</v>
      </c>
      <c r="C80" s="26"/>
    </row>
    <row r="81" spans="1:3" ht="12.75">
      <c r="A81">
        <v>90</v>
      </c>
      <c r="B81" s="26">
        <v>-5.7</v>
      </c>
      <c r="C81" s="26"/>
    </row>
    <row r="82" spans="1:3" ht="12.75">
      <c r="A82">
        <v>105</v>
      </c>
      <c r="B82" s="26">
        <v>-5.9</v>
      </c>
      <c r="C82" s="26"/>
    </row>
    <row r="83" spans="1:3" ht="12.75">
      <c r="A83">
        <v>120</v>
      </c>
      <c r="B83" s="26">
        <v>-6</v>
      </c>
      <c r="C83" s="26"/>
    </row>
    <row r="84" spans="1:3" ht="12.75">
      <c r="A84">
        <v>135</v>
      </c>
      <c r="B84" s="26">
        <v>-6.1</v>
      </c>
      <c r="C84" s="26"/>
    </row>
    <row r="85" spans="1:3" ht="12.75">
      <c r="A85">
        <v>150</v>
      </c>
      <c r="B85" s="26">
        <v>-6.3</v>
      </c>
      <c r="C85" s="26"/>
    </row>
    <row r="86" spans="1:3" ht="12.75">
      <c r="A86">
        <v>165</v>
      </c>
      <c r="B86" s="26">
        <v>-6.4</v>
      </c>
      <c r="C86" s="26"/>
    </row>
    <row r="87" spans="1:3" ht="12.75">
      <c r="A87">
        <v>180</v>
      </c>
      <c r="B87" s="26">
        <v>-6.6</v>
      </c>
      <c r="C87" s="26"/>
    </row>
    <row r="88" spans="1:3" ht="12.75">
      <c r="A88">
        <v>195</v>
      </c>
      <c r="B88" s="26">
        <v>-6.9</v>
      </c>
      <c r="C88" s="26"/>
    </row>
    <row r="89" spans="1:3" ht="12.75">
      <c r="A89">
        <v>210</v>
      </c>
      <c r="B89" s="26">
        <v>-7.2</v>
      </c>
      <c r="C89" s="26"/>
    </row>
    <row r="90" spans="1:3" ht="12.75">
      <c r="A90">
        <v>225</v>
      </c>
      <c r="B90" s="26">
        <v>-7.5</v>
      </c>
      <c r="C90" s="26"/>
    </row>
    <row r="91" spans="1:3" ht="12.75">
      <c r="A91">
        <v>240</v>
      </c>
      <c r="B91" s="26">
        <v>-7.9</v>
      </c>
      <c r="C91" s="26"/>
    </row>
    <row r="92" spans="1:3" ht="12.75">
      <c r="A92">
        <v>255</v>
      </c>
      <c r="B92" s="26">
        <v>-8.3</v>
      </c>
      <c r="C92" s="26"/>
    </row>
    <row r="93" spans="1:3" ht="12.75">
      <c r="A93">
        <v>270</v>
      </c>
      <c r="B93" s="26">
        <v>-8.9</v>
      </c>
      <c r="C93" s="26"/>
    </row>
    <row r="94" spans="1:3" ht="12.75">
      <c r="A94">
        <v>285</v>
      </c>
      <c r="B94" s="26">
        <v>-9.5</v>
      </c>
      <c r="C94" s="26"/>
    </row>
    <row r="95" spans="1:3" ht="12.75">
      <c r="A95">
        <v>300</v>
      </c>
      <c r="B95" s="26">
        <v>-10.3</v>
      </c>
      <c r="C95" s="26"/>
    </row>
    <row r="96" spans="1:3" ht="12.75">
      <c r="A96">
        <v>315</v>
      </c>
      <c r="B96" s="26">
        <v>-11.1</v>
      </c>
      <c r="C96" s="26"/>
    </row>
    <row r="97" spans="1:3" ht="12.75">
      <c r="A97">
        <v>330</v>
      </c>
      <c r="B97" s="26">
        <v>-12.1</v>
      </c>
      <c r="C97" s="26"/>
    </row>
    <row r="98" spans="1:3" ht="12.75">
      <c r="A98">
        <v>345</v>
      </c>
      <c r="B98" s="26">
        <v>-13.2</v>
      </c>
      <c r="C98" s="26"/>
    </row>
    <row r="99" spans="1:3" ht="12.75">
      <c r="A99">
        <v>360</v>
      </c>
      <c r="B99" s="26">
        <v>-14.3</v>
      </c>
      <c r="C99" s="26"/>
    </row>
    <row r="100" spans="1:3" ht="12.75">
      <c r="A100">
        <v>375</v>
      </c>
      <c r="B100" s="26">
        <v>-15.5</v>
      </c>
      <c r="C100" s="26"/>
    </row>
    <row r="101" spans="1:3" ht="12.75">
      <c r="A101">
        <v>390</v>
      </c>
      <c r="B101" s="26">
        <v>-16.7</v>
      </c>
      <c r="C101" s="26"/>
    </row>
    <row r="102" spans="1:3" ht="12.75">
      <c r="A102">
        <v>405</v>
      </c>
      <c r="B102" s="26">
        <v>-17.9</v>
      </c>
      <c r="C102" s="26"/>
    </row>
    <row r="103" spans="1:3" ht="12.75">
      <c r="A103">
        <v>420</v>
      </c>
      <c r="B103" s="28">
        <v>-18.95</v>
      </c>
      <c r="C103" s="26"/>
    </row>
    <row r="104" spans="1:3" ht="12.75">
      <c r="A104">
        <v>435</v>
      </c>
      <c r="B104" s="28">
        <v>-20</v>
      </c>
      <c r="C104" s="26"/>
    </row>
    <row r="105" spans="1:3" ht="12.75">
      <c r="A105">
        <v>450</v>
      </c>
      <c r="B105" s="28">
        <v>-21.05</v>
      </c>
      <c r="C105" s="26"/>
    </row>
    <row r="106" spans="1:3" ht="12.75">
      <c r="A106">
        <v>465</v>
      </c>
      <c r="B106" s="28">
        <v>-22.1</v>
      </c>
      <c r="C106" s="26"/>
    </row>
    <row r="107" spans="1:3" ht="12.75">
      <c r="A107">
        <v>480</v>
      </c>
      <c r="B107" s="28">
        <v>-23.15</v>
      </c>
      <c r="C107" s="26"/>
    </row>
    <row r="108" spans="1:3" ht="12.75">
      <c r="A108">
        <v>495</v>
      </c>
      <c r="B108" s="26">
        <v>-24.2</v>
      </c>
      <c r="C108" s="26"/>
    </row>
    <row r="109" spans="1:2" ht="12.75">
      <c r="A109">
        <v>510</v>
      </c>
      <c r="B109" s="26"/>
    </row>
    <row r="110" spans="1:2" ht="12.75">
      <c r="A110">
        <v>525</v>
      </c>
      <c r="B110" s="26"/>
    </row>
    <row r="111" spans="1:2" ht="12.75">
      <c r="A111">
        <v>540</v>
      </c>
      <c r="B111" s="26"/>
    </row>
    <row r="112" spans="1:3" ht="12.75">
      <c r="A112">
        <v>555</v>
      </c>
      <c r="B112" s="28">
        <v>-29.5</v>
      </c>
      <c r="C112" s="26"/>
    </row>
    <row r="113" spans="1:2" ht="12.75">
      <c r="A113">
        <v>570</v>
      </c>
      <c r="B113" s="26"/>
    </row>
    <row r="114" spans="1:2" ht="12.75">
      <c r="A114">
        <v>585</v>
      </c>
      <c r="B114" s="26"/>
    </row>
    <row r="115" spans="1:2" ht="12.75">
      <c r="A115">
        <v>600</v>
      </c>
      <c r="B115" s="26"/>
    </row>
    <row r="116" spans="1:2" ht="12.75">
      <c r="A116">
        <v>615</v>
      </c>
      <c r="B116" s="26"/>
    </row>
    <row r="117" spans="1:3" ht="12.75">
      <c r="A117">
        <v>630</v>
      </c>
      <c r="B117" s="28">
        <v>-34</v>
      </c>
      <c r="C117" s="26"/>
    </row>
    <row r="118" spans="1:2" ht="12.75">
      <c r="A118">
        <v>645</v>
      </c>
      <c r="B118" s="26"/>
    </row>
    <row r="119" spans="1:2" ht="12.75">
      <c r="A119">
        <v>660</v>
      </c>
      <c r="B119" s="26"/>
    </row>
    <row r="120" spans="1:2" ht="12.75">
      <c r="A120">
        <v>675</v>
      </c>
      <c r="B120" s="26"/>
    </row>
    <row r="121" spans="1:2" ht="12.75">
      <c r="A121">
        <v>690</v>
      </c>
      <c r="B121" s="26"/>
    </row>
    <row r="122" spans="1:2" ht="12.75">
      <c r="A122">
        <v>705</v>
      </c>
      <c r="B122" s="26"/>
    </row>
    <row r="123" spans="1:2" ht="12.75">
      <c r="A123">
        <v>720</v>
      </c>
      <c r="B123" s="26"/>
    </row>
    <row r="124" spans="1:2" ht="12.75">
      <c r="A124">
        <v>735</v>
      </c>
      <c r="B124" s="26"/>
    </row>
    <row r="125" spans="1:3" ht="12.75">
      <c r="A125">
        <v>750</v>
      </c>
      <c r="B125" s="26">
        <v>-40.7</v>
      </c>
      <c r="C125" s="26"/>
    </row>
    <row r="126" spans="1:2" ht="12.75">
      <c r="A126">
        <v>765</v>
      </c>
      <c r="B126" s="26"/>
    </row>
    <row r="127" spans="1:2" ht="12.75">
      <c r="A127">
        <v>780</v>
      </c>
      <c r="B127" s="26"/>
    </row>
    <row r="128" spans="1:2" ht="12.75">
      <c r="A128">
        <v>795</v>
      </c>
      <c r="B128" s="26"/>
    </row>
    <row r="129" spans="1:2" ht="12.75">
      <c r="A129">
        <v>810</v>
      </c>
      <c r="B129" s="26"/>
    </row>
    <row r="130" spans="1:2" ht="12.75">
      <c r="A130">
        <v>825</v>
      </c>
      <c r="B130" s="26"/>
    </row>
    <row r="131" spans="1:2" ht="12.75">
      <c r="A131">
        <v>840</v>
      </c>
      <c r="B131" s="26"/>
    </row>
    <row r="132" spans="1:2" ht="12.75">
      <c r="A132">
        <v>855</v>
      </c>
      <c r="B132" s="26"/>
    </row>
    <row r="133" spans="1:3" ht="12.75">
      <c r="A133">
        <v>870</v>
      </c>
      <c r="B133" s="28">
        <v>-47</v>
      </c>
      <c r="C133" s="26"/>
    </row>
    <row r="134" spans="1:2" ht="12.75">
      <c r="A134">
        <v>885</v>
      </c>
      <c r="B134" s="26"/>
    </row>
    <row r="135" spans="1:2" ht="12.75">
      <c r="A135">
        <v>900</v>
      </c>
      <c r="B135" s="26"/>
    </row>
    <row r="136" spans="1:2" ht="12.75">
      <c r="A136">
        <v>915</v>
      </c>
      <c r="B136" s="26"/>
    </row>
    <row r="137" spans="1:2" ht="12.75">
      <c r="A137">
        <v>930</v>
      </c>
      <c r="B137" s="26"/>
    </row>
    <row r="138" spans="1:2" ht="12.75">
      <c r="A138">
        <v>945</v>
      </c>
      <c r="B138" s="26"/>
    </row>
    <row r="139" spans="1:2" ht="12.75">
      <c r="A139">
        <v>960</v>
      </c>
      <c r="B139" s="26"/>
    </row>
    <row r="140" spans="1:2" ht="12.75">
      <c r="A140">
        <v>975</v>
      </c>
      <c r="B140" s="26"/>
    </row>
    <row r="141" spans="1:2" ht="12.75">
      <c r="A141">
        <v>990</v>
      </c>
      <c r="B141" s="26"/>
    </row>
    <row r="142" spans="1:3" ht="12.75">
      <c r="A142">
        <v>1005</v>
      </c>
      <c r="B142" s="26">
        <v>-53.2</v>
      </c>
      <c r="C142" s="2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Schneider</dc:creator>
  <cp:keywords/>
  <dc:description/>
  <cp:lastModifiedBy>Krzysztof Dabrowski</cp:lastModifiedBy>
  <cp:lastPrinted>2005-01-05T06:09:33Z</cp:lastPrinted>
  <dcterms:created xsi:type="dcterms:W3CDTF">2004-12-11T12:37:38Z</dcterms:created>
  <dcterms:modified xsi:type="dcterms:W3CDTF">2006-02-02T22:17:28Z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-216032108</vt:i4>
  </property>
  <property fmtid="{D5CDD505-2E9C-101B-9397-08002B2CF9AE}" pid="3" name="_EmailSubject">
    <vt:lpwstr>Software</vt:lpwstr>
  </property>
  <property fmtid="{D5CDD505-2E9C-101B-9397-08002B2CF9AE}" pid="4" name="_AuthorEmail">
    <vt:lpwstr>SchneiderW@telekom.de</vt:lpwstr>
  </property>
  <property fmtid="{D5CDD505-2E9C-101B-9397-08002B2CF9AE}" pid="5" name="_AuthorEmailDisplayName">
    <vt:lpwstr>Schneider, Wolfgang</vt:lpwstr>
  </property>
  <property fmtid="{D5CDD505-2E9C-101B-9397-08002B2CF9AE}" pid="6" name="_ReviewingToolsShownOnce">
    <vt:lpwstr/>
  </property>
</Properties>
</file>